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40" windowWidth="28760" windowHeight="15400"/>
  </bookViews>
  <sheets>
    <sheet name="Отчет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6" i="1" l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L17" i="1"/>
  <c r="J17" i="1"/>
  <c r="I17" i="1"/>
  <c r="H17" i="1"/>
  <c r="F17" i="1"/>
  <c r="E17" i="1"/>
  <c r="D17" i="1"/>
  <c r="B17" i="1"/>
  <c r="A17" i="1"/>
  <c r="G15" i="1"/>
  <c r="C15" i="1"/>
  <c r="G14" i="1"/>
  <c r="C14" i="1"/>
  <c r="G13" i="1"/>
  <c r="C13" i="1"/>
  <c r="G12" i="1"/>
  <c r="C12" i="1"/>
  <c r="G11" i="1"/>
  <c r="C11" i="1"/>
  <c r="G9" i="1"/>
  <c r="C9" i="1"/>
  <c r="A9" i="1"/>
</calcChain>
</file>

<file path=xl/sharedStrings.xml><?xml version="1.0" encoding="utf-8"?>
<sst xmlns="http://schemas.openxmlformats.org/spreadsheetml/2006/main" count="53" uniqueCount="39">
  <si>
    <t>Отчет № 9. 11.11.2021 15:51:11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</si>
  <si>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</si>
  <si>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Законодательного собрания Ленинградской области седьмого созыва</t>
  </si>
  <si>
    <t>Ленинградская область</t>
  </si>
  <si>
    <t>Сосновоборский (№ 21)</t>
  </si>
  <si>
    <t>По состоянию на 20.10.2021</t>
  </si>
  <si>
    <t>В руб.</t>
  </si>
  <si>
    <t>Параметры отчета:</t>
  </si>
  <si>
    <t/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</si>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</sst>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7" fillId="3" borderId="1" xfId="0" applyNumberFormat="1" applyFont="1" applyFill="1" applyBorder="1" applyAlignment="1">
      <alignment horizontal="center" vertical="center" textRotation="90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7" fillId="3" borderId="1" xfId="0" quotePrefix="1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8" fillId="0" borderId="0" xfId="0" quotePrefix="1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6" fillId="0" borderId="0" xfId="0" quotePrefix="1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3" xfId="0" applyNumberFormat="1" applyFont="1" applyFill="1" applyBorder="1" applyAlignment="1">
      <alignment horizontal="center" vertical="center" textRotation="90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7"/>
  <sheetViews>
    <sheetView tabSelected="1" workbookViewId="0"/>
  </sheetViews>
  <sheetFormatPr baseColWidth="10" defaultColWidth="8.83203125" defaultRowHeight="14" x14ac:dyDescent="0"/>
  <cols>
    <col min="1" max="1" width="8.1640625" customWidth="1"/>
    <col min="2" max="2" width="3.1640625" customWidth="1"/>
    <col min="3" max="3" width="14.6640625" customWidth="1"/>
    <col min="4" max="4" width="5.6640625" customWidth="1"/>
    <col min="5" max="5" width="17.1640625" customWidth="1"/>
    <col min="6" max="6" width="15.1640625" customWidth="1"/>
    <col min="7" max="7" width="2.6640625" customWidth="1"/>
    <col min="8" max="9" width="17.1640625" customWidth="1"/>
    <col min="10" max="10" width="15.6640625" customWidth="1"/>
    <col min="11" max="11" width="2.1640625" customWidth="1"/>
    <col min="12" max="12" width="18.5" customWidth="1"/>
    <col min="13" max="13" width="9.1640625" customWidth="1"/>
  </cols>
  <sheetData>
    <row r="1" spans="1:12" ht="15" customHeight="1">
      <c r="L1" s="1" t="s">
        <v>0</v>
      </c>
    </row>
    <row r="2" spans="1:12" ht="121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>
      <c r="L6" s="2" t="s">
        <v>5</v>
      </c>
    </row>
    <row r="7" spans="1:12">
      <c r="L7" s="2" t="s">
        <v>6</v>
      </c>
    </row>
    <row r="9" spans="1:12" ht="20" customHeight="1">
      <c r="A9" s="20" t="str">
        <f>""</f>
        <v/>
      </c>
      <c r="B9" s="20"/>
      <c r="C9" s="20" t="str">
        <f>""</f>
        <v/>
      </c>
      <c r="D9" s="20"/>
      <c r="E9" s="20"/>
      <c r="F9" s="20"/>
      <c r="G9" s="20" t="str">
        <f>""</f>
        <v/>
      </c>
      <c r="H9" s="20"/>
      <c r="I9" s="20"/>
      <c r="J9" s="20"/>
      <c r="K9" s="3"/>
      <c r="L9" s="3"/>
    </row>
    <row r="10" spans="1:12" ht="20" customHeight="1">
      <c r="A10" s="14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3"/>
      <c r="L10" s="3"/>
    </row>
    <row r="11" spans="1:12" ht="20" customHeight="1">
      <c r="A11" s="16" t="s">
        <v>8</v>
      </c>
      <c r="B11" s="17"/>
      <c r="C11" s="15" t="str">
        <f t="shared" ref="C11" si="0">"Вид отчета:"</f>
        <v>Вид отчета:</v>
      </c>
      <c r="D11" s="15"/>
      <c r="E11" s="15"/>
      <c r="F11" s="15"/>
      <c r="G11" s="17" t="str">
        <f t="shared" ref="G11" si="1">"Кросс-таблица"</f>
        <v>Кросс-таблица</v>
      </c>
      <c r="H11" s="17"/>
      <c r="I11" s="17"/>
      <c r="J11" s="17"/>
      <c r="K11" s="3"/>
      <c r="L11" s="3"/>
    </row>
    <row r="12" spans="1:12" ht="20" customHeight="1">
      <c r="A12" s="16" t="s">
        <v>8</v>
      </c>
      <c r="B12" s="17"/>
      <c r="C12" s="15" t="str">
        <f t="shared" ref="C12" si="2">"На основании какого отчета:"</f>
        <v>На основании какого отчета:</v>
      </c>
      <c r="D12" s="15"/>
      <c r="E12" s="15"/>
      <c r="F12" s="15"/>
      <c r="G12" s="17" t="str">
        <f t="shared" ref="G12" si="3">"Итоговый"</f>
        <v>Итоговый</v>
      </c>
      <c r="H12" s="17"/>
      <c r="I12" s="17"/>
      <c r="J12" s="17"/>
      <c r="K12" s="3"/>
      <c r="L12" s="3"/>
    </row>
    <row r="13" spans="1:12" ht="20" customHeight="1">
      <c r="A13" s="16" t="s">
        <v>8</v>
      </c>
      <c r="B13" s="17"/>
      <c r="C13" s="15" t="str">
        <f t="shared" ref="C13" si="4">"Только итоговые суммы:"</f>
        <v>Только итоговые суммы:</v>
      </c>
      <c r="D13" s="15"/>
      <c r="E13" s="15"/>
      <c r="F13" s="15"/>
      <c r="G13" s="17" t="str">
        <f t="shared" ref="G13" si="5">"Нет"</f>
        <v>Нет</v>
      </c>
      <c r="H13" s="17"/>
      <c r="I13" s="17"/>
      <c r="J13" s="17"/>
      <c r="K13" s="3"/>
      <c r="L13" s="3"/>
    </row>
    <row r="14" spans="1:12" ht="20" customHeight="1">
      <c r="A14" s="16" t="s">
        <v>8</v>
      </c>
      <c r="B14" s="17"/>
      <c r="C14" s="15" t="str">
        <f t="shared" ref="C14" si="6">"Версия ИК:"</f>
        <v>Версия ИК:</v>
      </c>
      <c r="D14" s="15"/>
      <c r="E14" s="15"/>
      <c r="F14" s="15"/>
      <c r="G14" s="17" t="str">
        <f t="shared" ref="G14" si="7">"Нет"</f>
        <v>Нет</v>
      </c>
      <c r="H14" s="17"/>
      <c r="I14" s="17"/>
      <c r="J14" s="17"/>
      <c r="K14" s="3"/>
      <c r="L14" s="3"/>
    </row>
    <row r="15" spans="1:12" ht="20" customHeight="1">
      <c r="A15" s="16" t="s">
        <v>8</v>
      </c>
      <c r="B15" s="17"/>
      <c r="C15" s="15" t="str">
        <f t="shared" ref="C15" si="8">"Шаблоны строк по горизонтали:"</f>
        <v>Шаблоны строк по горизонтали:</v>
      </c>
      <c r="D15" s="15"/>
      <c r="E15" s="15"/>
      <c r="F15" s="15"/>
      <c r="G15" s="17" t="str">
        <f t="shared" ref="G15" si="9">"Нет"</f>
        <v>Нет</v>
      </c>
      <c r="H15" s="17"/>
      <c r="I15" s="17"/>
      <c r="J15" s="17"/>
      <c r="K15" s="3"/>
      <c r="L15" s="3"/>
    </row>
    <row r="16" spans="1:12" ht="20" customHeight="1">
      <c r="A16" s="16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3"/>
      <c r="L16" s="3"/>
    </row>
    <row r="17" spans="1:13" ht="84.5" customHeight="1">
      <c r="A17" s="4" t="str">
        <f>"№ строки"</f>
        <v>№ строки</v>
      </c>
      <c r="B17" s="21" t="str">
        <f t="shared" ref="B17" si="10">"Строка финансового отчета"</f>
        <v>Строка финансового отчета</v>
      </c>
      <c r="C17" s="22"/>
      <c r="D17" s="6" t="str">
        <f>"Шифр строки"</f>
        <v>Шифр строки</v>
      </c>
      <c r="E17" s="6" t="str">
        <f>"Итого по всем кандидатам"</f>
        <v>Итого по всем кандидатам</v>
      </c>
      <c r="F17" s="23" t="str">
        <f t="shared" ref="F17" si="11">"Абрамов Иван Алексеевич"</f>
        <v>Абрамов Иван Алексеевич</v>
      </c>
      <c r="G17" s="24"/>
      <c r="H17" s="7" t="str">
        <f>"Апостолевский Иван Кириллович"</f>
        <v>Апостолевский Иван Кириллович</v>
      </c>
      <c r="I17" s="7" t="str">
        <f>"Панченко Николай Олегович"</f>
        <v>Панченко Николай Олегович</v>
      </c>
      <c r="J17" s="23" t="str">
        <f t="shared" ref="J17" si="12">"Перминов Александр Александрович"</f>
        <v>Перминов Александр Александрович</v>
      </c>
      <c r="K17" s="24"/>
      <c r="L17" s="7" t="str">
        <f>"Пуляевский Дмитрий Витальевич"</f>
        <v>Пуляевский Дмитрий Витальевич</v>
      </c>
    </row>
    <row r="18" spans="1:13" ht="24" customHeight="1">
      <c r="A18" s="9" t="s">
        <v>9</v>
      </c>
      <c r="B18" s="21" t="str">
        <f t="shared" ref="B18" si="13">"2"</f>
        <v>2</v>
      </c>
      <c r="C18" s="22"/>
      <c r="D18" s="10">
        <v>3</v>
      </c>
      <c r="E18" s="10">
        <v>4</v>
      </c>
      <c r="F18" s="21">
        <v>5</v>
      </c>
      <c r="G18" s="22"/>
      <c r="H18" s="10">
        <v>6</v>
      </c>
      <c r="I18" s="10">
        <v>7</v>
      </c>
      <c r="J18" s="21">
        <v>8</v>
      </c>
      <c r="K18" s="22"/>
      <c r="L18" s="10">
        <v>9</v>
      </c>
      <c r="M18" s="5"/>
    </row>
    <row r="19" spans="1:13" ht="62" customHeight="1">
      <c r="A19" s="11" t="s">
        <v>9</v>
      </c>
      <c r="B19" s="29" t="str">
        <f t="shared" ref="B19" si="14">"Поступило средств в избирательный фонд, всего"</f>
        <v>Поступило средств в избирательный фонд, всего</v>
      </c>
      <c r="C19" s="30"/>
      <c r="D19" s="12">
        <v>10</v>
      </c>
      <c r="E19" s="13">
        <v>1370863</v>
      </c>
      <c r="F19" s="27">
        <v>0</v>
      </c>
      <c r="G19" s="28"/>
      <c r="H19" s="13">
        <v>131863</v>
      </c>
      <c r="I19" s="13">
        <v>220000</v>
      </c>
      <c r="J19" s="27">
        <v>0</v>
      </c>
      <c r="K19" s="28"/>
      <c r="L19" s="13">
        <v>1019000</v>
      </c>
      <c r="M19" s="8"/>
    </row>
    <row r="20" spans="1:13" ht="20" customHeight="1">
      <c r="A20" s="11" t="s">
        <v>8</v>
      </c>
      <c r="B20" s="25" t="str">
        <f t="shared" ref="B20" si="15">"в том числе"</f>
        <v>в том числе</v>
      </c>
      <c r="C20" s="26"/>
      <c r="D20" s="12"/>
      <c r="E20" s="13"/>
      <c r="F20" s="27"/>
      <c r="G20" s="28"/>
      <c r="H20" s="13"/>
      <c r="I20" s="13"/>
      <c r="J20" s="27"/>
      <c r="K20" s="28"/>
      <c r="L20" s="13"/>
      <c r="M20" s="8"/>
    </row>
    <row r="21" spans="1:13" ht="87" customHeight="1">
      <c r="A21" s="11" t="s">
        <v>10</v>
      </c>
      <c r="B21" s="29" t="str">
        <f t="shared" ref="B21" si="16"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21" s="30"/>
      <c r="D21" s="12">
        <v>20</v>
      </c>
      <c r="E21" s="13">
        <v>1370863</v>
      </c>
      <c r="F21" s="27">
        <v>0</v>
      </c>
      <c r="G21" s="28"/>
      <c r="H21" s="13">
        <v>131863</v>
      </c>
      <c r="I21" s="13">
        <v>220000</v>
      </c>
      <c r="J21" s="27">
        <v>0</v>
      </c>
      <c r="K21" s="28"/>
      <c r="L21" s="13">
        <v>1019000</v>
      </c>
      <c r="M21" s="8"/>
    </row>
    <row r="22" spans="1:13" ht="20" customHeight="1">
      <c r="A22" s="11" t="s">
        <v>8</v>
      </c>
      <c r="B22" s="25" t="str">
        <f t="shared" ref="B22" si="17">"из них"</f>
        <v>из них</v>
      </c>
      <c r="C22" s="26"/>
      <c r="D22" s="12"/>
      <c r="E22" s="13"/>
      <c r="F22" s="27"/>
      <c r="G22" s="28"/>
      <c r="H22" s="13"/>
      <c r="I22" s="13"/>
      <c r="J22" s="27"/>
      <c r="K22" s="28"/>
      <c r="L22" s="13"/>
      <c r="M22" s="8"/>
    </row>
    <row r="23" spans="1:13" ht="107" customHeight="1">
      <c r="A23" s="11" t="s">
        <v>11</v>
      </c>
      <c r="B23" s="29" t="str">
        <f t="shared" ref="B23" si="18">"Собственные средства политической партии / регионального отделения политической партии / кандидата"</f>
        <v>Собственные средства политической партии / регионального отделения политической партии / кандидата</v>
      </c>
      <c r="C23" s="30"/>
      <c r="D23" s="12">
        <v>30</v>
      </c>
      <c r="E23" s="13">
        <v>1315863</v>
      </c>
      <c r="F23" s="27">
        <v>0</v>
      </c>
      <c r="G23" s="28"/>
      <c r="H23" s="13">
        <v>76863</v>
      </c>
      <c r="I23" s="13">
        <v>220000</v>
      </c>
      <c r="J23" s="27">
        <v>0</v>
      </c>
      <c r="K23" s="28"/>
      <c r="L23" s="13">
        <v>1019000</v>
      </c>
      <c r="M23" s="8"/>
    </row>
    <row r="24" spans="1:13" ht="74" customHeight="1">
      <c r="A24" s="11" t="s">
        <v>12</v>
      </c>
      <c r="B24" s="29" t="str">
        <f t="shared" ref="B24" si="19">"Средства, выделенные кандидату выдвинувшей его политической партией"</f>
        <v>Средства, выделенные кандидату выдвинувшей его политической партией</v>
      </c>
      <c r="C24" s="30"/>
      <c r="D24" s="12">
        <v>40</v>
      </c>
      <c r="E24" s="13">
        <v>50000</v>
      </c>
      <c r="F24" s="27">
        <v>0</v>
      </c>
      <c r="G24" s="28"/>
      <c r="H24" s="13">
        <v>50000</v>
      </c>
      <c r="I24" s="13">
        <v>0</v>
      </c>
      <c r="J24" s="27">
        <v>0</v>
      </c>
      <c r="K24" s="28"/>
      <c r="L24" s="13">
        <v>0</v>
      </c>
      <c r="M24" s="8"/>
    </row>
    <row r="25" spans="1:13" ht="42" customHeight="1">
      <c r="A25" s="11" t="s">
        <v>13</v>
      </c>
      <c r="B25" s="29" t="str">
        <f t="shared" ref="B25" si="20">"Добровольные пожертвования гражданина"</f>
        <v>Добровольные пожертвования гражданина</v>
      </c>
      <c r="C25" s="30"/>
      <c r="D25" s="12">
        <v>50</v>
      </c>
      <c r="E25" s="13">
        <v>5000</v>
      </c>
      <c r="F25" s="27">
        <v>0</v>
      </c>
      <c r="G25" s="28"/>
      <c r="H25" s="13">
        <v>5000</v>
      </c>
      <c r="I25" s="13">
        <v>0</v>
      </c>
      <c r="J25" s="27">
        <v>0</v>
      </c>
      <c r="K25" s="28"/>
      <c r="L25" s="13">
        <v>0</v>
      </c>
      <c r="M25" s="8"/>
    </row>
    <row r="26" spans="1:13" ht="50" customHeight="1">
      <c r="A26" s="11" t="s">
        <v>14</v>
      </c>
      <c r="B26" s="29" t="str">
        <f t="shared" ref="B26" si="21">"Добровольные пожертвования юридического лица"</f>
        <v>Добровольные пожертвования юридического лица</v>
      </c>
      <c r="C26" s="30"/>
      <c r="D26" s="12">
        <v>60</v>
      </c>
      <c r="E26" s="13">
        <v>0</v>
      </c>
      <c r="F26" s="27">
        <v>0</v>
      </c>
      <c r="G26" s="28"/>
      <c r="H26" s="13">
        <v>0</v>
      </c>
      <c r="I26" s="13">
        <v>0</v>
      </c>
      <c r="J26" s="27">
        <v>0</v>
      </c>
      <c r="K26" s="28"/>
      <c r="L26" s="13">
        <v>0</v>
      </c>
      <c r="M26" s="8"/>
    </row>
    <row r="27" spans="1:13" ht="204" customHeight="1">
      <c r="A27" s="11" t="s">
        <v>15</v>
      </c>
      <c r="B27" s="29" t="str">
        <f t="shared" ref="B27" si="22">"Поступило в избирательный фонд денежных средств, подпадающих под действие ч.2, 4, 8 ст.71 Федерального закона от 22.02.2014 г. №20-ФЗ и п.6 ст.58 Федерального закона от 12.06.2002 г. №67-ФЗ"</f>
        <v>Поступило в избирательный фонд денежных средств, подпадающих под действие ч.2, 4, 8 ст.71 Федерального закона от 22.02.2014 г. №20-ФЗ и п.6 ст.58 Федерального закона от 12.06.2002 г. №67-ФЗ</v>
      </c>
      <c r="C27" s="30"/>
      <c r="D27" s="12">
        <v>70</v>
      </c>
      <c r="E27" s="13">
        <v>0</v>
      </c>
      <c r="F27" s="27">
        <v>0</v>
      </c>
      <c r="G27" s="28"/>
      <c r="H27" s="13">
        <v>0</v>
      </c>
      <c r="I27" s="13">
        <v>0</v>
      </c>
      <c r="J27" s="27">
        <v>0</v>
      </c>
      <c r="K27" s="28"/>
      <c r="L27" s="13">
        <v>0</v>
      </c>
      <c r="M27" s="8"/>
    </row>
    <row r="28" spans="1:13" ht="20" customHeight="1">
      <c r="A28" s="11" t="s">
        <v>8</v>
      </c>
      <c r="B28" s="25" t="str">
        <f t="shared" ref="B28" si="23">"из них"</f>
        <v>из них</v>
      </c>
      <c r="C28" s="26"/>
      <c r="D28" s="12"/>
      <c r="E28" s="13"/>
      <c r="F28" s="27"/>
      <c r="G28" s="28"/>
      <c r="H28" s="13"/>
      <c r="I28" s="13"/>
      <c r="J28" s="27"/>
      <c r="K28" s="28"/>
      <c r="L28" s="13"/>
      <c r="M28" s="8"/>
    </row>
    <row r="29" spans="1:13" ht="181" customHeight="1">
      <c r="A29" s="11" t="s">
        <v>16</v>
      </c>
      <c r="B29" s="29" t="str">
        <f t="shared" ref="B29" si="24">"Собственные средства политической партии / регионального отделения политической партии / кандидата / средства, выделенные кандидату выдвинувшей его политической партией"</f>
        <v>Собственные средства политической партии / регионального отделения политической партии / кандидата / средства, выделенные кандидату выдвинувшей его политической партией</v>
      </c>
      <c r="C29" s="30"/>
      <c r="D29" s="12">
        <v>80</v>
      </c>
      <c r="E29" s="13">
        <v>0</v>
      </c>
      <c r="F29" s="27">
        <v>0</v>
      </c>
      <c r="G29" s="28"/>
      <c r="H29" s="13">
        <v>0</v>
      </c>
      <c r="I29" s="13">
        <v>0</v>
      </c>
      <c r="J29" s="27">
        <v>0</v>
      </c>
      <c r="K29" s="28"/>
      <c r="L29" s="13">
        <v>0</v>
      </c>
      <c r="M29" s="8"/>
    </row>
    <row r="30" spans="1:13" ht="23" customHeight="1">
      <c r="A30" s="11" t="s">
        <v>17</v>
      </c>
      <c r="B30" s="29" t="str">
        <f t="shared" ref="B30" si="25">"Средства гражданина"</f>
        <v>Средства гражданина</v>
      </c>
      <c r="C30" s="30"/>
      <c r="D30" s="12">
        <v>90</v>
      </c>
      <c r="E30" s="13">
        <v>0</v>
      </c>
      <c r="F30" s="27">
        <v>0</v>
      </c>
      <c r="G30" s="28"/>
      <c r="H30" s="13">
        <v>0</v>
      </c>
      <c r="I30" s="13">
        <v>0</v>
      </c>
      <c r="J30" s="27">
        <v>0</v>
      </c>
      <c r="K30" s="28"/>
      <c r="L30" s="13">
        <v>0</v>
      </c>
      <c r="M30" s="8"/>
    </row>
    <row r="31" spans="1:13" ht="31" customHeight="1">
      <c r="A31" s="11" t="s">
        <v>18</v>
      </c>
      <c r="B31" s="29" t="str">
        <f t="shared" ref="B31" si="26">"Средства юридического лица"</f>
        <v>Средства юридического лица</v>
      </c>
      <c r="C31" s="30"/>
      <c r="D31" s="12">
        <v>100</v>
      </c>
      <c r="E31" s="13">
        <v>0</v>
      </c>
      <c r="F31" s="27">
        <v>0</v>
      </c>
      <c r="G31" s="28"/>
      <c r="H31" s="13">
        <v>0</v>
      </c>
      <c r="I31" s="13">
        <v>0</v>
      </c>
      <c r="J31" s="27">
        <v>0</v>
      </c>
      <c r="K31" s="28"/>
      <c r="L31" s="13">
        <v>0</v>
      </c>
      <c r="M31" s="8"/>
    </row>
    <row r="32" spans="1:13" ht="65" customHeight="1">
      <c r="A32" s="11" t="s">
        <v>19</v>
      </c>
      <c r="B32" s="29" t="str">
        <f t="shared" ref="B32" si="27">"Возвращено денежных средств из избирательного фонда, всего"</f>
        <v>Возвращено денежных средств из избирательного фонда, всего</v>
      </c>
      <c r="C32" s="30"/>
      <c r="D32" s="12">
        <v>110</v>
      </c>
      <c r="E32" s="13">
        <v>0</v>
      </c>
      <c r="F32" s="27">
        <v>0</v>
      </c>
      <c r="G32" s="28"/>
      <c r="H32" s="13">
        <v>0</v>
      </c>
      <c r="I32" s="13">
        <v>0</v>
      </c>
      <c r="J32" s="27">
        <v>0</v>
      </c>
      <c r="K32" s="28"/>
      <c r="L32" s="13">
        <v>0</v>
      </c>
      <c r="M32" s="8"/>
    </row>
    <row r="33" spans="1:13" ht="20" customHeight="1">
      <c r="A33" s="11" t="s">
        <v>8</v>
      </c>
      <c r="B33" s="25" t="str">
        <f t="shared" ref="B33" si="28">"из них"</f>
        <v>из них</v>
      </c>
      <c r="C33" s="26"/>
      <c r="D33" s="12"/>
      <c r="E33" s="13"/>
      <c r="F33" s="27"/>
      <c r="G33" s="28"/>
      <c r="H33" s="13"/>
      <c r="I33" s="13"/>
      <c r="J33" s="27"/>
      <c r="K33" s="28"/>
      <c r="L33" s="13"/>
      <c r="M33" s="8"/>
    </row>
    <row r="34" spans="1:13" ht="46" customHeight="1">
      <c r="A34" s="11" t="s">
        <v>20</v>
      </c>
      <c r="B34" s="29" t="str">
        <f t="shared" ref="B34" si="29">"Перечислено в доход федерального бюджета"</f>
        <v>Перечислено в доход федерального бюджета</v>
      </c>
      <c r="C34" s="30"/>
      <c r="D34" s="12">
        <v>120</v>
      </c>
      <c r="E34" s="13">
        <v>0</v>
      </c>
      <c r="F34" s="27">
        <v>0</v>
      </c>
      <c r="G34" s="28"/>
      <c r="H34" s="13">
        <v>0</v>
      </c>
      <c r="I34" s="13">
        <v>0</v>
      </c>
      <c r="J34" s="27">
        <v>0</v>
      </c>
      <c r="K34" s="28"/>
      <c r="L34" s="13">
        <v>0</v>
      </c>
      <c r="M34" s="8"/>
    </row>
    <row r="35" spans="1:13" ht="84" customHeight="1">
      <c r="A35" s="11" t="s">
        <v>21</v>
      </c>
      <c r="B35" s="29" t="str">
        <f t="shared" ref="B35" si="30"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35" s="30"/>
      <c r="D35" s="12">
        <v>130</v>
      </c>
      <c r="E35" s="13">
        <v>0</v>
      </c>
      <c r="F35" s="27">
        <v>0</v>
      </c>
      <c r="G35" s="28"/>
      <c r="H35" s="13">
        <v>0</v>
      </c>
      <c r="I35" s="13">
        <v>0</v>
      </c>
      <c r="J35" s="27">
        <v>0</v>
      </c>
      <c r="K35" s="28"/>
      <c r="L35" s="13">
        <v>0</v>
      </c>
      <c r="M35" s="8"/>
    </row>
    <row r="36" spans="1:13" ht="20" customHeight="1">
      <c r="A36" s="11" t="s">
        <v>8</v>
      </c>
      <c r="B36" s="25" t="str">
        <f t="shared" ref="B36" si="31">"из них"</f>
        <v>из них</v>
      </c>
      <c r="C36" s="26"/>
      <c r="D36" s="12"/>
      <c r="E36" s="13"/>
      <c r="F36" s="27"/>
      <c r="G36" s="28"/>
      <c r="H36" s="13"/>
      <c r="I36" s="13"/>
      <c r="J36" s="27"/>
      <c r="K36" s="28"/>
      <c r="L36" s="13"/>
      <c r="M36" s="8"/>
    </row>
    <row r="37" spans="1:13" ht="127" customHeight="1">
      <c r="A37" s="11" t="s">
        <v>22</v>
      </c>
      <c r="B37" s="29" t="str">
        <f t="shared" ref="B37" si="32"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37" s="30"/>
      <c r="D37" s="12">
        <v>140</v>
      </c>
      <c r="E37" s="13">
        <v>0</v>
      </c>
      <c r="F37" s="27">
        <v>0</v>
      </c>
      <c r="G37" s="28"/>
      <c r="H37" s="13">
        <v>0</v>
      </c>
      <c r="I37" s="13">
        <v>0</v>
      </c>
      <c r="J37" s="27">
        <v>0</v>
      </c>
      <c r="K37" s="28"/>
      <c r="L37" s="13">
        <v>0</v>
      </c>
      <c r="M37" s="8"/>
    </row>
    <row r="38" spans="1:13" ht="136" customHeight="1">
      <c r="A38" s="11" t="s">
        <v>23</v>
      </c>
      <c r="B38" s="29" t="str">
        <f t="shared" ref="B38" si="33"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38" s="30"/>
      <c r="D38" s="12">
        <v>150</v>
      </c>
      <c r="E38" s="13">
        <v>0</v>
      </c>
      <c r="F38" s="27">
        <v>0</v>
      </c>
      <c r="G38" s="28"/>
      <c r="H38" s="13">
        <v>0</v>
      </c>
      <c r="I38" s="13">
        <v>0</v>
      </c>
      <c r="J38" s="27">
        <v>0</v>
      </c>
      <c r="K38" s="28"/>
      <c r="L38" s="13">
        <v>0</v>
      </c>
      <c r="M38" s="8"/>
    </row>
    <row r="39" spans="1:13" ht="60" customHeight="1">
      <c r="A39" s="11" t="s">
        <v>24</v>
      </c>
      <c r="B39" s="29" t="str">
        <f t="shared" ref="B39" si="34">"Средств, поступивших с превышением предельного размера"</f>
        <v>Средств, поступивших с превышением предельного размера</v>
      </c>
      <c r="C39" s="30"/>
      <c r="D39" s="12">
        <v>160</v>
      </c>
      <c r="E39" s="13">
        <v>0</v>
      </c>
      <c r="F39" s="27">
        <v>0</v>
      </c>
      <c r="G39" s="28"/>
      <c r="H39" s="13">
        <v>0</v>
      </c>
      <c r="I39" s="13">
        <v>0</v>
      </c>
      <c r="J39" s="27">
        <v>0</v>
      </c>
      <c r="K39" s="28"/>
      <c r="L39" s="13">
        <v>0</v>
      </c>
      <c r="M39" s="8"/>
    </row>
    <row r="40" spans="1:13" ht="71" customHeight="1">
      <c r="A40" s="11" t="s">
        <v>25</v>
      </c>
      <c r="B40" s="29" t="str">
        <f t="shared" ref="B40" si="35"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40" s="30"/>
      <c r="D40" s="12">
        <v>170</v>
      </c>
      <c r="E40" s="13">
        <v>0</v>
      </c>
      <c r="F40" s="27">
        <v>0</v>
      </c>
      <c r="G40" s="28"/>
      <c r="H40" s="13">
        <v>0</v>
      </c>
      <c r="I40" s="13">
        <v>0</v>
      </c>
      <c r="J40" s="27">
        <v>0</v>
      </c>
      <c r="K40" s="28"/>
      <c r="L40" s="13">
        <v>0</v>
      </c>
      <c r="M40" s="8"/>
    </row>
    <row r="41" spans="1:13" ht="33" customHeight="1">
      <c r="A41" s="11" t="s">
        <v>26</v>
      </c>
      <c r="B41" s="29" t="str">
        <f t="shared" ref="B41" si="36">"Израсходовано средств, всего"</f>
        <v>Израсходовано средств, всего</v>
      </c>
      <c r="C41" s="30"/>
      <c r="D41" s="12">
        <v>180</v>
      </c>
      <c r="E41" s="13">
        <v>1300139.99</v>
      </c>
      <c r="F41" s="27">
        <v>0</v>
      </c>
      <c r="G41" s="28"/>
      <c r="H41" s="13">
        <v>131863</v>
      </c>
      <c r="I41" s="13">
        <v>149574</v>
      </c>
      <c r="J41" s="27">
        <v>0</v>
      </c>
      <c r="K41" s="28"/>
      <c r="L41" s="13">
        <v>1018702.99</v>
      </c>
      <c r="M41" s="8"/>
    </row>
    <row r="42" spans="1:13" ht="20" customHeight="1">
      <c r="A42" s="11" t="s">
        <v>8</v>
      </c>
      <c r="B42" s="25" t="str">
        <f t="shared" ref="B42" si="37">"из них"</f>
        <v>из них</v>
      </c>
      <c r="C42" s="26"/>
      <c r="D42" s="12"/>
      <c r="E42" s="13"/>
      <c r="F42" s="27"/>
      <c r="G42" s="28"/>
      <c r="H42" s="13"/>
      <c r="I42" s="13"/>
      <c r="J42" s="27"/>
      <c r="K42" s="28"/>
      <c r="L42" s="13"/>
      <c r="M42" s="8"/>
    </row>
    <row r="43" spans="1:13" ht="47" customHeight="1">
      <c r="A43" s="11" t="s">
        <v>27</v>
      </c>
      <c r="B43" s="29" t="str">
        <f t="shared" ref="B43" si="38">"На организацию сбора подписей избирателей"</f>
        <v>На организацию сбора подписей избирателей</v>
      </c>
      <c r="C43" s="30"/>
      <c r="D43" s="12">
        <v>190</v>
      </c>
      <c r="E43" s="13">
        <v>2200</v>
      </c>
      <c r="F43" s="27">
        <v>0</v>
      </c>
      <c r="G43" s="28"/>
      <c r="H43" s="13">
        <v>0</v>
      </c>
      <c r="I43" s="13">
        <v>2200</v>
      </c>
      <c r="J43" s="27">
        <v>0</v>
      </c>
      <c r="K43" s="28"/>
      <c r="L43" s="13">
        <v>0</v>
      </c>
      <c r="M43" s="8"/>
    </row>
    <row r="44" spans="1:13" ht="20" customHeight="1">
      <c r="A44" s="11" t="s">
        <v>8</v>
      </c>
      <c r="B44" s="25" t="str">
        <f t="shared" ref="B44" si="39">"из них"</f>
        <v>из них</v>
      </c>
      <c r="C44" s="26"/>
      <c r="D44" s="12"/>
      <c r="E44" s="13"/>
      <c r="F44" s="27"/>
      <c r="G44" s="28"/>
      <c r="H44" s="13"/>
      <c r="I44" s="13"/>
      <c r="J44" s="27"/>
      <c r="K44" s="28"/>
      <c r="L44" s="13"/>
      <c r="M44" s="8"/>
    </row>
    <row r="45" spans="1:13" ht="78" customHeight="1">
      <c r="A45" s="11" t="s">
        <v>28</v>
      </c>
      <c r="B45" s="29" t="str">
        <f t="shared" ref="B45" si="40"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45" s="30"/>
      <c r="D45" s="12">
        <v>200</v>
      </c>
      <c r="E45" s="13">
        <v>0</v>
      </c>
      <c r="F45" s="27">
        <v>0</v>
      </c>
      <c r="G45" s="28"/>
      <c r="H45" s="13">
        <v>0</v>
      </c>
      <c r="I45" s="13">
        <v>0</v>
      </c>
      <c r="J45" s="27">
        <v>0</v>
      </c>
      <c r="K45" s="28"/>
      <c r="L45" s="13">
        <v>0</v>
      </c>
      <c r="M45" s="8"/>
    </row>
    <row r="46" spans="1:13" ht="66" customHeight="1">
      <c r="A46" s="11" t="s">
        <v>29</v>
      </c>
      <c r="B46" s="29" t="str">
        <f t="shared" ref="B46" si="41">"На предвыборную агитацию через организации телерадиовещания"</f>
        <v>На предвыборную агитацию через организации телерадиовещания</v>
      </c>
      <c r="C46" s="30"/>
      <c r="D46" s="12">
        <v>210</v>
      </c>
      <c r="E46" s="13">
        <v>381900</v>
      </c>
      <c r="F46" s="27">
        <v>0</v>
      </c>
      <c r="G46" s="28"/>
      <c r="H46" s="13">
        <v>0</v>
      </c>
      <c r="I46" s="13">
        <v>0</v>
      </c>
      <c r="J46" s="27">
        <v>0</v>
      </c>
      <c r="K46" s="28"/>
      <c r="L46" s="13">
        <v>381900</v>
      </c>
      <c r="M46" s="8"/>
    </row>
    <row r="47" spans="1:13" ht="77" customHeight="1">
      <c r="A47" s="11" t="s">
        <v>30</v>
      </c>
      <c r="B47" s="29" t="str">
        <f t="shared" ref="B47" si="42"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47" s="30"/>
      <c r="D47" s="12">
        <v>220</v>
      </c>
      <c r="E47" s="13">
        <v>239950</v>
      </c>
      <c r="F47" s="27">
        <v>0</v>
      </c>
      <c r="G47" s="28"/>
      <c r="H47" s="13">
        <v>0</v>
      </c>
      <c r="I47" s="13">
        <v>0</v>
      </c>
      <c r="J47" s="27">
        <v>0</v>
      </c>
      <c r="K47" s="28"/>
      <c r="L47" s="13">
        <v>239950</v>
      </c>
      <c r="M47" s="8"/>
    </row>
    <row r="48" spans="1:13" ht="52" customHeight="1">
      <c r="A48" s="11" t="s">
        <v>31</v>
      </c>
      <c r="B48" s="29" t="str">
        <f t="shared" ref="B48" si="43">"На предвыборную агитацию через сетевые издания"</f>
        <v>На предвыборную агитацию через сетевые издания</v>
      </c>
      <c r="C48" s="30"/>
      <c r="D48" s="12">
        <v>230</v>
      </c>
      <c r="E48" s="13">
        <v>0</v>
      </c>
      <c r="F48" s="27">
        <v>0</v>
      </c>
      <c r="G48" s="28"/>
      <c r="H48" s="13">
        <v>0</v>
      </c>
      <c r="I48" s="13">
        <v>0</v>
      </c>
      <c r="J48" s="27">
        <v>0</v>
      </c>
      <c r="K48" s="28"/>
      <c r="L48" s="13">
        <v>0</v>
      </c>
      <c r="M48" s="8"/>
    </row>
    <row r="49" spans="1:13" ht="74" customHeight="1">
      <c r="A49" s="11" t="s">
        <v>32</v>
      </c>
      <c r="B49" s="29" t="str">
        <f t="shared" ref="B49" si="44"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49" s="30"/>
      <c r="D49" s="12">
        <v>240</v>
      </c>
      <c r="E49" s="13">
        <v>474563.99</v>
      </c>
      <c r="F49" s="27">
        <v>0</v>
      </c>
      <c r="G49" s="28"/>
      <c r="H49" s="13">
        <v>95300</v>
      </c>
      <c r="I49" s="13">
        <v>138324</v>
      </c>
      <c r="J49" s="27">
        <v>0</v>
      </c>
      <c r="K49" s="28"/>
      <c r="L49" s="13">
        <v>240939.99</v>
      </c>
      <c r="M49" s="8"/>
    </row>
    <row r="50" spans="1:13" ht="50" customHeight="1">
      <c r="A50" s="11" t="s">
        <v>33</v>
      </c>
      <c r="B50" s="29" t="str">
        <f t="shared" ref="B50" si="45">"На проведение публичных массовых мероприятий"</f>
        <v>На проведение публичных массовых мероприятий</v>
      </c>
      <c r="C50" s="30"/>
      <c r="D50" s="12">
        <v>250</v>
      </c>
      <c r="E50" s="13">
        <v>0</v>
      </c>
      <c r="F50" s="27">
        <v>0</v>
      </c>
      <c r="G50" s="28"/>
      <c r="H50" s="13">
        <v>0</v>
      </c>
      <c r="I50" s="13">
        <v>0</v>
      </c>
      <c r="J50" s="27">
        <v>0</v>
      </c>
      <c r="K50" s="28"/>
      <c r="L50" s="13">
        <v>0</v>
      </c>
      <c r="M50" s="8"/>
    </row>
    <row r="51" spans="1:13" ht="76" customHeight="1">
      <c r="A51" s="11" t="s">
        <v>34</v>
      </c>
      <c r="B51" s="29" t="str">
        <f t="shared" ref="B51" si="46"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51" s="30"/>
      <c r="D51" s="12">
        <v>260</v>
      </c>
      <c r="E51" s="13">
        <v>0</v>
      </c>
      <c r="F51" s="27">
        <v>0</v>
      </c>
      <c r="G51" s="28"/>
      <c r="H51" s="13">
        <v>0</v>
      </c>
      <c r="I51" s="13">
        <v>0</v>
      </c>
      <c r="J51" s="27">
        <v>0</v>
      </c>
      <c r="K51" s="28"/>
      <c r="L51" s="13">
        <v>0</v>
      </c>
      <c r="M51" s="8"/>
    </row>
    <row r="52" spans="1:13" ht="120" customHeight="1">
      <c r="A52" s="11" t="s">
        <v>35</v>
      </c>
      <c r="B52" s="29" t="str">
        <f t="shared" ref="B52" si="47">"На оплату других работ (услуг), выполненных (оказанных) юридическими лицами или гражданами России по договорам"</f>
        <v>На оплату других работ (услуг), выполненных (оказанных) юридическими лицами или гражданами России по договорам</v>
      </c>
      <c r="C52" s="30"/>
      <c r="D52" s="12">
        <v>270</v>
      </c>
      <c r="E52" s="13">
        <v>130913</v>
      </c>
      <c r="F52" s="27">
        <v>0</v>
      </c>
      <c r="G52" s="28"/>
      <c r="H52" s="13">
        <v>0</v>
      </c>
      <c r="I52" s="13">
        <v>0</v>
      </c>
      <c r="J52" s="27">
        <v>0</v>
      </c>
      <c r="K52" s="28"/>
      <c r="L52" s="13">
        <v>130913</v>
      </c>
      <c r="M52" s="8"/>
    </row>
    <row r="53" spans="1:13" ht="95" customHeight="1">
      <c r="A53" s="11" t="s">
        <v>36</v>
      </c>
      <c r="B53" s="29" t="str">
        <f t="shared" ref="B53" si="48"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53" s="30"/>
      <c r="D53" s="12">
        <v>280</v>
      </c>
      <c r="E53" s="13">
        <v>70613</v>
      </c>
      <c r="F53" s="27">
        <v>0</v>
      </c>
      <c r="G53" s="28"/>
      <c r="H53" s="13">
        <v>36563</v>
      </c>
      <c r="I53" s="13">
        <v>9050</v>
      </c>
      <c r="J53" s="27">
        <v>0</v>
      </c>
      <c r="K53" s="28"/>
      <c r="L53" s="13">
        <v>25000</v>
      </c>
      <c r="M53" s="8"/>
    </row>
    <row r="54" spans="1:13" ht="135" customHeight="1">
      <c r="A54" s="11" t="s">
        <v>37</v>
      </c>
      <c r="B54" s="29" t="str">
        <f t="shared" ref="B54" si="49">"Остаток средств фонда на дату сдачи отчета (заверяется банковской справкой) (стр.300 = стр.10 - стр.110 - стр.180 - стр.290)"</f>
        <v>Остаток средств фонда на дату сдачи отчета (заверяется банковской справкой) (стр.300 = стр.10 - стр.110 - стр.180 - стр.290)</v>
      </c>
      <c r="C54" s="30"/>
      <c r="D54" s="12">
        <v>300</v>
      </c>
      <c r="E54" s="13">
        <v>0</v>
      </c>
      <c r="F54" s="27">
        <v>0</v>
      </c>
      <c r="G54" s="28"/>
      <c r="H54" s="13">
        <v>0</v>
      </c>
      <c r="I54" s="13">
        <v>0</v>
      </c>
      <c r="J54" s="27">
        <v>0</v>
      </c>
      <c r="K54" s="28"/>
      <c r="L54" s="13">
        <v>0</v>
      </c>
      <c r="M54" s="8"/>
    </row>
    <row r="55" spans="1:13" ht="20" customHeight="1">
      <c r="A55" s="11" t="s">
        <v>8</v>
      </c>
      <c r="B55" s="25" t="str">
        <f t="shared" ref="B55" si="50">"из них"</f>
        <v>из них</v>
      </c>
      <c r="C55" s="26"/>
      <c r="D55" s="12"/>
      <c r="E55" s="13"/>
      <c r="F55" s="27"/>
      <c r="G55" s="28"/>
      <c r="H55" s="13"/>
      <c r="I55" s="13"/>
      <c r="J55" s="27"/>
      <c r="K55" s="28"/>
      <c r="L55" s="13"/>
      <c r="M55" s="8"/>
    </row>
    <row r="56" spans="1:13" ht="134" customHeight="1">
      <c r="A56" s="11" t="s">
        <v>38</v>
      </c>
      <c r="B56" s="29" t="str">
        <f t="shared" ref="B56" si="51"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56" s="30"/>
      <c r="D56" s="12">
        <v>290</v>
      </c>
      <c r="E56" s="13">
        <v>70723.009999999995</v>
      </c>
      <c r="F56" s="27">
        <v>0</v>
      </c>
      <c r="G56" s="28"/>
      <c r="H56" s="13">
        <v>0</v>
      </c>
      <c r="I56" s="13">
        <v>70426</v>
      </c>
      <c r="J56" s="27">
        <v>0</v>
      </c>
      <c r="K56" s="28"/>
      <c r="L56" s="13">
        <v>297.01</v>
      </c>
      <c r="M56" s="8"/>
    </row>
    <row r="57" spans="1:13">
      <c r="M57" s="8"/>
    </row>
  </sheetData>
  <mergeCells count="144">
    <mergeCell ref="B56:C56"/>
    <mergeCell ref="F56:G56"/>
    <mergeCell ref="J56:K56"/>
    <mergeCell ref="B54:C54"/>
    <mergeCell ref="F54:G54"/>
    <mergeCell ref="J54:K54"/>
    <mergeCell ref="B55:C55"/>
    <mergeCell ref="F55:G55"/>
    <mergeCell ref="J55:K55"/>
    <mergeCell ref="B52:C52"/>
    <mergeCell ref="F52:G52"/>
    <mergeCell ref="J52:K52"/>
    <mergeCell ref="B53:C53"/>
    <mergeCell ref="F53:G53"/>
    <mergeCell ref="J53:K53"/>
    <mergeCell ref="B50:C50"/>
    <mergeCell ref="F50:G50"/>
    <mergeCell ref="J50:K50"/>
    <mergeCell ref="B51:C51"/>
    <mergeCell ref="F51:G51"/>
    <mergeCell ref="J51:K51"/>
    <mergeCell ref="B48:C48"/>
    <mergeCell ref="F48:G48"/>
    <mergeCell ref="J48:K48"/>
    <mergeCell ref="B49:C49"/>
    <mergeCell ref="F49:G49"/>
    <mergeCell ref="J49:K49"/>
    <mergeCell ref="B46:C46"/>
    <mergeCell ref="F46:G46"/>
    <mergeCell ref="J46:K46"/>
    <mergeCell ref="B47:C47"/>
    <mergeCell ref="F47:G47"/>
    <mergeCell ref="J47:K47"/>
    <mergeCell ref="B44:C44"/>
    <mergeCell ref="F44:G44"/>
    <mergeCell ref="J44:K44"/>
    <mergeCell ref="B45:C45"/>
    <mergeCell ref="F45:G45"/>
    <mergeCell ref="J45:K45"/>
    <mergeCell ref="B42:C42"/>
    <mergeCell ref="F42:G42"/>
    <mergeCell ref="J42:K42"/>
    <mergeCell ref="B43:C43"/>
    <mergeCell ref="F43:G43"/>
    <mergeCell ref="J43:K43"/>
    <mergeCell ref="B40:C40"/>
    <mergeCell ref="F40:G40"/>
    <mergeCell ref="J40:K40"/>
    <mergeCell ref="B41:C41"/>
    <mergeCell ref="F41:G41"/>
    <mergeCell ref="J41:K41"/>
    <mergeCell ref="B38:C38"/>
    <mergeCell ref="F38:G38"/>
    <mergeCell ref="J38:K38"/>
    <mergeCell ref="B39:C39"/>
    <mergeCell ref="F39:G39"/>
    <mergeCell ref="J39:K39"/>
    <mergeCell ref="B36:C36"/>
    <mergeCell ref="F36:G36"/>
    <mergeCell ref="J36:K36"/>
    <mergeCell ref="B37:C37"/>
    <mergeCell ref="F37:G37"/>
    <mergeCell ref="J37:K37"/>
    <mergeCell ref="B34:C34"/>
    <mergeCell ref="F34:G34"/>
    <mergeCell ref="J34:K34"/>
    <mergeCell ref="B35:C35"/>
    <mergeCell ref="F35:G35"/>
    <mergeCell ref="J35:K35"/>
    <mergeCell ref="B32:C32"/>
    <mergeCell ref="F32:G32"/>
    <mergeCell ref="J32:K32"/>
    <mergeCell ref="B33:C33"/>
    <mergeCell ref="F33:G33"/>
    <mergeCell ref="J33:K33"/>
    <mergeCell ref="B30:C30"/>
    <mergeCell ref="F30:G30"/>
    <mergeCell ref="J30:K30"/>
    <mergeCell ref="B31:C31"/>
    <mergeCell ref="F31:G31"/>
    <mergeCell ref="J31:K31"/>
    <mergeCell ref="B28:C28"/>
    <mergeCell ref="F28:G28"/>
    <mergeCell ref="J28:K28"/>
    <mergeCell ref="B29:C29"/>
    <mergeCell ref="F29:G29"/>
    <mergeCell ref="J29:K29"/>
    <mergeCell ref="B26:C26"/>
    <mergeCell ref="F26:G26"/>
    <mergeCell ref="J26:K26"/>
    <mergeCell ref="B27:C27"/>
    <mergeCell ref="F27:G27"/>
    <mergeCell ref="J27:K27"/>
    <mergeCell ref="B24:C24"/>
    <mergeCell ref="F24:G24"/>
    <mergeCell ref="J24:K24"/>
    <mergeCell ref="B25:C25"/>
    <mergeCell ref="F25:G25"/>
    <mergeCell ref="J25:K25"/>
    <mergeCell ref="B22:C22"/>
    <mergeCell ref="F22:G22"/>
    <mergeCell ref="J22:K22"/>
    <mergeCell ref="B23:C23"/>
    <mergeCell ref="F23:G23"/>
    <mergeCell ref="J23:K23"/>
    <mergeCell ref="B20:C20"/>
    <mergeCell ref="F20:G20"/>
    <mergeCell ref="J20:K20"/>
    <mergeCell ref="B21:C21"/>
    <mergeCell ref="F21:G21"/>
    <mergeCell ref="J21:K21"/>
    <mergeCell ref="B18:C18"/>
    <mergeCell ref="F18:G18"/>
    <mergeCell ref="J18:K18"/>
    <mergeCell ref="B19:C19"/>
    <mergeCell ref="F19:G19"/>
    <mergeCell ref="J19:K19"/>
    <mergeCell ref="A15:B15"/>
    <mergeCell ref="C15:F15"/>
    <mergeCell ref="G15:J15"/>
    <mergeCell ref="A16:J16"/>
    <mergeCell ref="B17:C17"/>
    <mergeCell ref="F17:G17"/>
    <mergeCell ref="J17:K17"/>
    <mergeCell ref="A13:B13"/>
    <mergeCell ref="C13:F13"/>
    <mergeCell ref="G13:J13"/>
    <mergeCell ref="A14:B14"/>
    <mergeCell ref="C14:F14"/>
    <mergeCell ref="G14:J14"/>
    <mergeCell ref="A10:J10"/>
    <mergeCell ref="A11:B11"/>
    <mergeCell ref="C11:F11"/>
    <mergeCell ref="G11:J11"/>
    <mergeCell ref="A12:B12"/>
    <mergeCell ref="C12:F12"/>
    <mergeCell ref="G12:J12"/>
    <mergeCell ref="A2:L2"/>
    <mergeCell ref="A3:L3"/>
    <mergeCell ref="A4:L4"/>
    <mergeCell ref="A5:L5"/>
    <mergeCell ref="A9:B9"/>
    <mergeCell ref="C9:F9"/>
    <mergeCell ref="G9:J9"/>
  </mergeCells>
  <pageMargins left="0.34722222222222221" right="0.1388888888888889" top="0.1388888888888889" bottom="0.1388888888888889" header="0.3" footer="0.3"/>
  <pageSetup paperSize="8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Кострова</cp:lastModifiedBy>
  <dcterms:created xsi:type="dcterms:W3CDTF">2021-11-11T12:51:23Z</dcterms:created>
  <dcterms:modified xsi:type="dcterms:W3CDTF">2021-11-18T07:40:47Z</dcterms:modified>
</cp:coreProperties>
</file>